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ta/Downloads/"/>
    </mc:Choice>
  </mc:AlternateContent>
  <xr:revisionPtr revIDLastSave="0" documentId="13_ncr:1_{632C3256-33B1-4D45-A011-B3DD3E2FC647}" xr6:coauthVersionLast="36" xr6:coauthVersionMax="36" xr10:uidLastSave="{00000000-0000-0000-0000-000000000000}"/>
  <bookViews>
    <workbookView xWindow="320" yWindow="2820" windowWidth="23280" windowHeight="13940" xr2:uid="{1FE1D964-3FDE-1F43-888B-D88D944B5C77}"/>
  </bookViews>
  <sheets>
    <sheet name="UTM2WGS8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M7" i="1" s="1"/>
  <c r="N7" i="1" s="1"/>
  <c r="K7" i="1"/>
  <c r="J7" i="1"/>
  <c r="O7" i="1" s="1"/>
  <c r="I7" i="1"/>
  <c r="P7" i="1" l="1"/>
  <c r="Q7" i="1" s="1"/>
  <c r="R7" i="1" s="1"/>
  <c r="U7" i="1" l="1"/>
  <c r="S7" i="1"/>
  <c r="T7" i="1" s="1"/>
  <c r="V7" i="1"/>
  <c r="X7" i="1" l="1"/>
  <c r="Z7" i="1" s="1"/>
  <c r="W7" i="1"/>
  <c r="Y7" i="1" s="1"/>
</calcChain>
</file>

<file path=xl/sharedStrings.xml><?xml version="1.0" encoding="utf-8"?>
<sst xmlns="http://schemas.openxmlformats.org/spreadsheetml/2006/main" count="34" uniqueCount="34">
  <si>
    <t>a (semi major axis)</t>
  </si>
  <si>
    <t>e² (eccentricity)</t>
  </si>
  <si>
    <t>pi</t>
  </si>
  <si>
    <t>constants</t>
  </si>
  <si>
    <t>Enter your coordinates</t>
  </si>
  <si>
    <t>UTM</t>
  </si>
  <si>
    <t>zone</t>
  </si>
  <si>
    <t>band</t>
  </si>
  <si>
    <t>easting</t>
  </si>
  <si>
    <t>northing</t>
  </si>
  <si>
    <t>T</t>
  </si>
  <si>
    <t>E'</t>
  </si>
  <si>
    <t>N'</t>
  </si>
  <si>
    <t>hemisphere</t>
  </si>
  <si>
    <t xml:space="preserve">N </t>
  </si>
  <si>
    <t>b</t>
  </si>
  <si>
    <t>n</t>
  </si>
  <si>
    <t>G</t>
  </si>
  <si>
    <t>m</t>
  </si>
  <si>
    <t>σ</t>
  </si>
  <si>
    <t>φ'</t>
  </si>
  <si>
    <t>ν'</t>
  </si>
  <si>
    <t>ρ'</t>
  </si>
  <si>
    <t>ψ'</t>
  </si>
  <si>
    <t>t'</t>
  </si>
  <si>
    <t>x</t>
  </si>
  <si>
    <t>φ</t>
  </si>
  <si>
    <t>φ in radians</t>
  </si>
  <si>
    <t>ω</t>
  </si>
  <si>
    <t>λ</t>
  </si>
  <si>
    <t xml:space="preserve">Conversion of UTM coordinates to WGS84 coordinates
</t>
  </si>
  <si>
    <t>Source of equations: Bill Hazelton, https://www.quora.com/How-do-I-convert-UTM-into-longitude-and-latitude-without-using-software</t>
  </si>
  <si>
    <r>
      <t>λ</t>
    </r>
    <r>
      <rPr>
        <vertAlign val="subscript"/>
        <sz val="14"/>
        <color theme="2" tint="-0.249977111117893"/>
        <rFont val="Calibri"/>
        <family val="2"/>
        <scheme val="minor"/>
      </rPr>
      <t>0</t>
    </r>
  </si>
  <si>
    <t>k0 (scale factor)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</si>
</sst>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 tint="-0.249977111117893"/>
      <name val="Calibri"/>
      <family val="2"/>
      <scheme val="minor"/>
    </font>
    <font>
      <sz val="14"/>
      <color theme="2" tint="-0.249977111117893"/>
      <name val="Calibri"/>
      <family val="2"/>
      <scheme val="minor"/>
    </font>
    <font>
      <vertAlign val="subscript"/>
      <sz val="14"/>
      <color theme="2" tint="-0.249977111117893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3" fillId="0" borderId="0" xfId="1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3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0" xfId="0" applyFont="1"/>
    <xf numFmtId="0" fontId="15" fillId="0" borderId="0" xfId="0" applyFont="1" applyBorder="1"/>
    <xf numFmtId="0" fontId="4" fillId="3" borderId="0" xfId="0" applyFont="1" applyFill="1" applyBorder="1"/>
    <xf numFmtId="0" fontId="8" fillId="3" borderId="0" xfId="0" applyFont="1" applyFill="1" applyBorder="1"/>
    <xf numFmtId="0" fontId="14" fillId="3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horizontal="right" vertical="center"/>
    </xf>
    <xf numFmtId="0" fontId="4" fillId="3" borderId="0" xfId="0" applyFont="1" applyFill="1"/>
  </cellXfs>
  <cellStyles count="2">
    <cellStyle name="Normal_DERIVADORES" xfId="1" xr:uid="{C6E45F96-D7FB-0E4E-8E65-2A475FC25795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5585-A517-F842-8506-B8BB851E90D4}">
  <dimension ref="A1:Z11"/>
  <sheetViews>
    <sheetView tabSelected="1" workbookViewId="0">
      <selection activeCell="A13" sqref="A13"/>
    </sheetView>
  </sheetViews>
  <sheetFormatPr baseColWidth="10" defaultRowHeight="16" x14ac:dyDescent="0.2"/>
  <cols>
    <col min="1" max="1" width="18" customWidth="1"/>
    <col min="2" max="2" width="14.5" customWidth="1"/>
    <col min="4" max="4" width="10" customWidth="1"/>
    <col min="5" max="5" width="10.83203125" customWidth="1"/>
    <col min="6" max="6" width="14.1640625" customWidth="1"/>
    <col min="7" max="7" width="15" customWidth="1"/>
    <col min="8" max="8" width="14" customWidth="1"/>
    <col min="9" max="10" width="0" hidden="1" customWidth="1"/>
    <col min="11" max="11" width="7.6640625" hidden="1" customWidth="1"/>
    <col min="12" max="24" width="0" hidden="1" customWidth="1"/>
  </cols>
  <sheetData>
    <row r="1" spans="1:26" s="6" customFormat="1" ht="21" x14ac:dyDescent="0.25">
      <c r="A1" s="4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8" customFormat="1" ht="19" x14ac:dyDescent="0.25">
      <c r="A2" s="7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8" customFormat="1" ht="19" x14ac:dyDescent="0.25">
      <c r="A4" s="1"/>
      <c r="D4" s="3" t="s">
        <v>4</v>
      </c>
      <c r="E4" s="3"/>
      <c r="F4" s="3"/>
      <c r="G4" s="3"/>
      <c r="H4" s="3"/>
    </row>
    <row r="5" spans="1:26" s="8" customFormat="1" ht="19" x14ac:dyDescent="0.25">
      <c r="A5" s="1"/>
      <c r="D5" s="9" t="s">
        <v>5</v>
      </c>
      <c r="E5" s="10"/>
      <c r="F5" s="10"/>
      <c r="G5" s="10"/>
      <c r="H5" s="10"/>
    </row>
    <row r="6" spans="1:26" s="8" customFormat="1" ht="19" x14ac:dyDescent="0.25">
      <c r="A6" s="1"/>
      <c r="D6" s="11" t="s">
        <v>6</v>
      </c>
      <c r="E6" s="11" t="s">
        <v>7</v>
      </c>
      <c r="F6" s="11" t="s">
        <v>8</v>
      </c>
      <c r="G6" s="11" t="s">
        <v>9</v>
      </c>
      <c r="H6" s="11" t="s">
        <v>13</v>
      </c>
      <c r="I6" s="12" t="s">
        <v>11</v>
      </c>
      <c r="J6" s="12" t="s">
        <v>12</v>
      </c>
      <c r="K6" s="13" t="s">
        <v>32</v>
      </c>
      <c r="L6" s="13" t="s">
        <v>15</v>
      </c>
      <c r="M6" s="13" t="s">
        <v>16</v>
      </c>
      <c r="N6" s="13" t="s">
        <v>17</v>
      </c>
      <c r="O6" s="13" t="s">
        <v>18</v>
      </c>
      <c r="P6" s="13" t="s">
        <v>19</v>
      </c>
      <c r="Q6" s="13" t="s">
        <v>20</v>
      </c>
      <c r="R6" s="13" t="s">
        <v>21</v>
      </c>
      <c r="S6" s="13" t="s">
        <v>22</v>
      </c>
      <c r="T6" s="13" t="s">
        <v>23</v>
      </c>
      <c r="U6" s="13" t="s">
        <v>24</v>
      </c>
      <c r="V6" s="13" t="s">
        <v>25</v>
      </c>
      <c r="W6" s="13" t="s">
        <v>28</v>
      </c>
      <c r="X6" s="13" t="s">
        <v>27</v>
      </c>
      <c r="Y6" s="14" t="s">
        <v>29</v>
      </c>
      <c r="Z6" s="14" t="s">
        <v>26</v>
      </c>
    </row>
    <row r="7" spans="1:26" s="8" customFormat="1" ht="19" x14ac:dyDescent="0.25">
      <c r="A7" s="21" t="s">
        <v>3</v>
      </c>
      <c r="B7" s="22"/>
      <c r="C7" s="15"/>
      <c r="D7" s="16">
        <v>32</v>
      </c>
      <c r="E7" s="16" t="s">
        <v>10</v>
      </c>
      <c r="F7" s="17">
        <v>403767</v>
      </c>
      <c r="G7" s="17">
        <v>5265285</v>
      </c>
      <c r="H7" s="16" t="s">
        <v>14</v>
      </c>
      <c r="I7" s="8">
        <f>$F$7-500000</f>
        <v>-96233</v>
      </c>
      <c r="J7" s="8">
        <f>IF($H$7="S",G7-10000000,G7)</f>
        <v>5265285</v>
      </c>
      <c r="K7" s="8">
        <f>6*$D$7-183</f>
        <v>9</v>
      </c>
      <c r="L7" s="8">
        <f>$B$8*SQRT(1-$B$9)</f>
        <v>6356752.3142136335</v>
      </c>
      <c r="M7" s="8">
        <f>($B$8-$L$7)/($B$8+$L$7)</f>
        <v>1.6792203888649931E-3</v>
      </c>
      <c r="N7" s="8">
        <f>$B$8*(1-$M$7)*(1-$M$7^2)*(1+9/4*$M$7^2+225/64*$M$7^4)*($B$10/180)</f>
        <v>111132.95065192027</v>
      </c>
      <c r="O7" s="8">
        <f>$J$7/$B$11</f>
        <v>5267391.9567827126</v>
      </c>
      <c r="P7" s="8">
        <f>($O$7*$B$10)/(180*$N$7)</f>
        <v>0.82723738127547941</v>
      </c>
      <c r="Q7" s="8">
        <f>$P$7+((3*$M$7/2-27*$M$7^3/32)*SIN(2*$P$7))+((21*$M$7^2/16-55*$M$7^4/32)*SIN(4*$P$7))+((151*$M$7^3/96)*SIN(6*$P$7))+((1097*$M$7^4)*SIN(8*$P$7))</f>
        <v>0.82974677365358085</v>
      </c>
      <c r="R7" s="8">
        <f>$B$8/SQRT((1-$B$9*SIN($Q$7)^2))</f>
        <v>6389788.8198501598</v>
      </c>
      <c r="S7" s="8">
        <f>($B$8*(1-$B$9))/((1-$B$9*SIN($Q$7)^2))^(3/2)</f>
        <v>6370224.2507318081</v>
      </c>
      <c r="T7" s="8">
        <f>$R$7/$S$7</f>
        <v>1.0030712528081103</v>
      </c>
      <c r="U7" s="8">
        <f>TAN($Q$7)</f>
        <v>1.0928770884923813</v>
      </c>
      <c r="V7" s="8">
        <f>$I$7/($B$11*$R$7)</f>
        <v>-1.5066461712219611E-2</v>
      </c>
      <c r="W7" s="18">
        <f>_xlfn.SEC($Q$7)*$V$7-_xlfn.SEC($Q$7)*$V$7^3/6*($T$7+2*$U$7^2)+_xlfn.SEC($Q$7)*$V$7^5/120*(-4*$T$7^3*(1-6*$U$7^2)+$T$7^2*(9-68*$U$7^2)+72*$T$7*$U$7^2+24*$U$7^4)-_xlfn.SEC($Q$7)*$V$7^7/5040*(61+662*$U$7^2+1320*$U$7^4+720*$U$7^6)</f>
        <v>-2.2315750801915352E-2</v>
      </c>
      <c r="X7" s="18">
        <f>$Q$7-$U$7/($B$11*$S$7)*($V$7*$I$7)/2+$U$7/($B$11*$S$7)*($V$7^3*$I$7)/24*(-4*$T$7^2+9*$T$7*(1-$U$7^2)+12*$U$7^2)-$U$7/($B$11*$S$7)*($V$7^5*$I$7)/720*(8*$T$7^4*(11-24*$U$7^2)-12*$T$7^3*(21-71*$U$7^2)+15*$T$7^2*(15-98*$U$7^2+15*$U$7^4)+180*$T$7*(5*$U$7^2-3*$U$7^4)+360*$U$7^4)+$U$7/($B$11*$S$7)*($V$7^7*$I$7)/40320*(1385+3633*$U$7^2+4095*$U$7^4+1575*$U$7^6)</f>
        <v>0.82962237221692503</v>
      </c>
      <c r="Y7" s="19">
        <f>$W$7*180/$B$10+$K$7</f>
        <v>7.7214016405740313</v>
      </c>
      <c r="Z7" s="19">
        <f>$X$7*180/$B$10</f>
        <v>47.533861328501509</v>
      </c>
    </row>
    <row r="8" spans="1:26" s="8" customFormat="1" ht="19" x14ac:dyDescent="0.25">
      <c r="A8" s="23" t="s">
        <v>0</v>
      </c>
      <c r="B8" s="24">
        <v>6378137</v>
      </c>
      <c r="C8" s="15"/>
      <c r="W8" s="18"/>
      <c r="X8" s="18"/>
    </row>
    <row r="9" spans="1:26" s="8" customFormat="1" ht="19" x14ac:dyDescent="0.25">
      <c r="A9" s="23" t="s">
        <v>1</v>
      </c>
      <c r="B9" s="21">
        <v>6.6943799999999998E-3</v>
      </c>
      <c r="C9" s="20"/>
    </row>
    <row r="10" spans="1:26" s="8" customFormat="1" ht="19" x14ac:dyDescent="0.25">
      <c r="A10" s="21" t="s">
        <v>2</v>
      </c>
      <c r="B10" s="25">
        <v>3.1415926000000001</v>
      </c>
      <c r="C10" s="15"/>
    </row>
    <row r="11" spans="1:26" s="8" customFormat="1" ht="19" x14ac:dyDescent="0.25">
      <c r="A11" s="21" t="s">
        <v>33</v>
      </c>
      <c r="B11" s="21">
        <v>0.99960000000000004</v>
      </c>
      <c r="C11" s="15"/>
      <c r="L11" s="13"/>
      <c r="M11" s="13"/>
    </row>
  </sheetData>
  <mergeCells count="4">
    <mergeCell ref="A1:Z1"/>
    <mergeCell ref="A2:Z2"/>
    <mergeCell ref="D4:H4"/>
    <mergeCell ref="D5:H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UTM2WGS84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dcterms:created xsi:type="dcterms:W3CDTF">2023-08-19T17:57:57Z</dcterms:created>
  <dcterms:modified xsi:type="dcterms:W3CDTF">2023-08-20T08:27:19Z</dcterms:modified>
</cp:coreProperties>
</file>